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vanordjx_science_regn_net/Documents/Documents/"/>
    </mc:Choice>
  </mc:AlternateContent>
  <xr:revisionPtr revIDLastSave="333" documentId="8_{A41842FB-1435-4E0E-A97C-F2CFBF5B8A04}" xr6:coauthVersionLast="45" xr6:coauthVersionMax="45" xr10:uidLastSave="{22357652-5DF6-4B5E-BF87-4EF95BECFBFD}"/>
  <bookViews>
    <workbookView xWindow="28680" yWindow="-120" windowWidth="29040" windowHeight="15840" xr2:uid="{D92D073A-E8D1-42E6-8D3C-BD3894B46F36}"/>
  </bookViews>
  <sheets>
    <sheet name="Oregon Projec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s="1"/>
  <c r="F25" i="1" s="1"/>
  <c r="H18" i="1" l="1"/>
  <c r="H20" i="1" s="1"/>
  <c r="H16" i="1" l="1"/>
  <c r="G16" i="1"/>
  <c r="AD18" i="1"/>
  <c r="AD20" i="1" s="1"/>
  <c r="V18" i="1"/>
  <c r="V20" i="1" s="1"/>
  <c r="N18" i="1"/>
  <c r="N20" i="1" s="1"/>
  <c r="G18" i="1"/>
  <c r="G20" i="1" s="1"/>
  <c r="AC18" i="1"/>
  <c r="AC20" i="1" s="1"/>
  <c r="U18" i="1"/>
  <c r="U20" i="1" s="1"/>
  <c r="M18" i="1"/>
  <c r="M20" i="1" s="1"/>
  <c r="AE18" i="1"/>
  <c r="AE20" i="1" s="1"/>
  <c r="O18" i="1"/>
  <c r="O20" i="1" s="1"/>
  <c r="AB18" i="1"/>
  <c r="AB20" i="1" s="1"/>
  <c r="T18" i="1"/>
  <c r="T20" i="1" s="1"/>
  <c r="L18" i="1"/>
  <c r="L20" i="1" s="1"/>
  <c r="AI18" i="1"/>
  <c r="AI20" i="1" s="1"/>
  <c r="AA18" i="1"/>
  <c r="AA20" i="1" s="1"/>
  <c r="S18" i="1"/>
  <c r="S20" i="1" s="1"/>
  <c r="K18" i="1"/>
  <c r="K20" i="1" s="1"/>
  <c r="AH18" i="1"/>
  <c r="AH20" i="1" s="1"/>
  <c r="Z18" i="1"/>
  <c r="Z20" i="1" s="1"/>
  <c r="R18" i="1"/>
  <c r="R20" i="1" s="1"/>
  <c r="J18" i="1"/>
  <c r="J20" i="1" s="1"/>
  <c r="W18" i="1"/>
  <c r="W20" i="1" s="1"/>
  <c r="AJ18" i="1"/>
  <c r="AJ20" i="1" s="1"/>
  <c r="AG18" i="1"/>
  <c r="AG20" i="1" s="1"/>
  <c r="Y18" i="1"/>
  <c r="Y20" i="1" s="1"/>
  <c r="Q18" i="1"/>
  <c r="Q20" i="1" s="1"/>
  <c r="I18" i="1"/>
  <c r="I20" i="1" s="1"/>
  <c r="AF18" i="1"/>
  <c r="AF20" i="1" s="1"/>
  <c r="X18" i="1"/>
  <c r="X20" i="1" s="1"/>
  <c r="P18" i="1"/>
  <c r="P20" i="1" s="1"/>
  <c r="H9" i="1"/>
  <c r="G25" i="1" l="1"/>
  <c r="G30" i="1" s="1"/>
  <c r="H25" i="1"/>
  <c r="H30" i="1" s="1"/>
  <c r="I9" i="1"/>
  <c r="I16" i="1" s="1"/>
  <c r="I25" i="1" s="1"/>
  <c r="I30" i="1" s="1"/>
  <c r="G31" i="1" l="1"/>
  <c r="AH22" i="1"/>
  <c r="I31" i="1"/>
  <c r="J22" i="1"/>
  <c r="G22" i="1"/>
  <c r="J9" i="1"/>
  <c r="U22" i="1"/>
  <c r="AC22" i="1"/>
  <c r="N22" i="1"/>
  <c r="AD22" i="1"/>
  <c r="L22" i="1"/>
  <c r="R22" i="1"/>
  <c r="S22" i="1"/>
  <c r="O22" i="1"/>
  <c r="AA22" i="1"/>
  <c r="AE22" i="1"/>
  <c r="AI22" i="1"/>
  <c r="I22" i="1"/>
  <c r="Q22" i="1"/>
  <c r="AG22" i="1"/>
  <c r="X22" i="1"/>
  <c r="H22" i="1"/>
  <c r="P22" i="1"/>
  <c r="K22" i="1"/>
  <c r="V22" i="1"/>
  <c r="Y22" i="1"/>
  <c r="AJ22" i="1"/>
  <c r="Z22" i="1"/>
  <c r="M22" i="1"/>
  <c r="W22" i="1"/>
  <c r="AF22" i="1"/>
  <c r="H31" i="1"/>
  <c r="T22" i="1"/>
  <c r="AB22" i="1"/>
  <c r="K9" i="1" l="1"/>
  <c r="K16" i="1" s="1"/>
  <c r="K25" i="1" s="1"/>
  <c r="J16" i="1"/>
  <c r="J25" i="1" s="1"/>
  <c r="L9" i="1"/>
  <c r="L16" i="1" s="1"/>
  <c r="L25" i="1" s="1"/>
  <c r="J30" i="1" l="1"/>
  <c r="K30" i="1"/>
  <c r="K31" i="1"/>
  <c r="M9" i="1"/>
  <c r="M16" i="1" s="1"/>
  <c r="M25" i="1" s="1"/>
  <c r="J31" i="1" l="1"/>
  <c r="L30" i="1"/>
  <c r="L31" i="1"/>
  <c r="N9" i="1"/>
  <c r="N16" i="1" s="1"/>
  <c r="N25" i="1" s="1"/>
  <c r="M30" i="1" l="1"/>
  <c r="M31" i="1"/>
  <c r="O9" i="1"/>
  <c r="O16" i="1" s="1"/>
  <c r="O25" i="1" s="1"/>
  <c r="N30" i="1" l="1"/>
  <c r="N31" i="1"/>
  <c r="P9" i="1"/>
  <c r="P16" i="1" s="1"/>
  <c r="P25" i="1" s="1"/>
  <c r="O30" i="1" l="1"/>
  <c r="O31" i="1"/>
  <c r="Q9" i="1"/>
  <c r="Q16" i="1" s="1"/>
  <c r="Q25" i="1" s="1"/>
  <c r="P30" i="1" l="1"/>
  <c r="P31" i="1"/>
  <c r="R9" i="1"/>
  <c r="R16" i="1" s="1"/>
  <c r="R25" i="1" s="1"/>
  <c r="Q30" i="1" l="1"/>
  <c r="Q31" i="1"/>
  <c r="S9" i="1"/>
  <c r="S16" i="1" s="1"/>
  <c r="S25" i="1" s="1"/>
  <c r="R30" i="1" l="1"/>
  <c r="R31" i="1"/>
  <c r="T9" i="1"/>
  <c r="T16" i="1" s="1"/>
  <c r="T25" i="1" s="1"/>
  <c r="S30" i="1" l="1"/>
  <c r="S31" i="1"/>
  <c r="U9" i="1"/>
  <c r="U16" i="1" s="1"/>
  <c r="U25" i="1" s="1"/>
  <c r="T30" i="1" l="1"/>
  <c r="T31" i="1"/>
  <c r="V9" i="1"/>
  <c r="V16" i="1" s="1"/>
  <c r="V25" i="1" s="1"/>
  <c r="U30" i="1" l="1"/>
  <c r="U31" i="1"/>
  <c r="W9" i="1"/>
  <c r="W16" i="1" s="1"/>
  <c r="W25" i="1" s="1"/>
  <c r="V30" i="1" l="1"/>
  <c r="V31" i="1"/>
  <c r="X9" i="1"/>
  <c r="X16" i="1" s="1"/>
  <c r="X25" i="1" s="1"/>
  <c r="W30" i="1" l="1"/>
  <c r="W31" i="1"/>
  <c r="Y9" i="1"/>
  <c r="Y16" i="1" s="1"/>
  <c r="Y25" i="1" s="1"/>
  <c r="X30" i="1" l="1"/>
  <c r="X31" i="1"/>
  <c r="Z9" i="1"/>
  <c r="Z16" i="1" s="1"/>
  <c r="Z25" i="1" s="1"/>
  <c r="Y30" i="1" l="1"/>
  <c r="Y31" i="1"/>
  <c r="AA9" i="1"/>
  <c r="AA16" i="1" s="1"/>
  <c r="AA25" i="1" s="1"/>
  <c r="Z30" i="1" l="1"/>
  <c r="Z31" i="1"/>
  <c r="AB9" i="1"/>
  <c r="AB16" i="1" s="1"/>
  <c r="AB25" i="1" s="1"/>
  <c r="AA30" i="1" l="1"/>
  <c r="AA31" i="1"/>
  <c r="AC9" i="1"/>
  <c r="AC16" i="1" s="1"/>
  <c r="AC25" i="1" s="1"/>
  <c r="AB30" i="1" l="1"/>
  <c r="AB31" i="1"/>
  <c r="AD9" i="1"/>
  <c r="AD16" i="1" s="1"/>
  <c r="AD25" i="1" s="1"/>
  <c r="AC30" i="1" l="1"/>
  <c r="AC31" i="1"/>
  <c r="AE9" i="1"/>
  <c r="AE16" i="1" s="1"/>
  <c r="AE25" i="1" s="1"/>
  <c r="AD30" i="1" l="1"/>
  <c r="AD31" i="1"/>
  <c r="AF9" i="1"/>
  <c r="AF16" i="1" s="1"/>
  <c r="AF25" i="1" s="1"/>
  <c r="AE30" i="1" l="1"/>
  <c r="AE31" i="1"/>
  <c r="AG9" i="1"/>
  <c r="AG16" i="1" s="1"/>
  <c r="AG25" i="1" s="1"/>
  <c r="AF30" i="1" l="1"/>
  <c r="AF31" i="1"/>
  <c r="AH9" i="1"/>
  <c r="AH16" i="1" s="1"/>
  <c r="AH25" i="1" s="1"/>
  <c r="AG30" i="1" l="1"/>
  <c r="AG31" i="1"/>
  <c r="AI9" i="1"/>
  <c r="AI16" i="1" s="1"/>
  <c r="AI25" i="1" s="1"/>
  <c r="AH30" i="1" l="1"/>
  <c r="AH31" i="1"/>
  <c r="AJ9" i="1"/>
  <c r="AJ16" i="1" s="1"/>
  <c r="AJ25" i="1" s="1"/>
  <c r="AI30" i="1" l="1"/>
  <c r="AI31" i="1"/>
  <c r="AJ30" i="1"/>
  <c r="AJ31" i="1"/>
</calcChain>
</file>

<file path=xl/sharedStrings.xml><?xml version="1.0" encoding="utf-8"?>
<sst xmlns="http://schemas.openxmlformats.org/spreadsheetml/2006/main" count="23" uniqueCount="23">
  <si>
    <t>Panel Value</t>
  </si>
  <si>
    <t>GreenSeed Lease Fee</t>
  </si>
  <si>
    <t>Panel Annual Depreciation Rate</t>
  </si>
  <si>
    <t>Year</t>
  </si>
  <si>
    <t>Based on pvwatts.nrel.gov estimate of 4.09 kWh/ m^2 / day</t>
  </si>
  <si>
    <t>0.5% annual panel efficiency degradation</t>
  </si>
  <si>
    <t>From sale of electricty</t>
  </si>
  <si>
    <t>Dividend Payment (After Lease Fees)</t>
  </si>
  <si>
    <t>Choose Number of Panels (1-16)</t>
  </si>
  <si>
    <t>Revenue</t>
  </si>
  <si>
    <t>The money you receive annually</t>
  </si>
  <si>
    <t>Total Investment Value (NAV)</t>
  </si>
  <si>
    <t>Cumulative Dividend</t>
  </si>
  <si>
    <t>Cumulative NAV Growth</t>
  </si>
  <si>
    <t>NAV Compound Annual Growth Rate (CAGR)</t>
  </si>
  <si>
    <t>The below represents estimates only and is not a guarantee of future returns.</t>
  </si>
  <si>
    <t>GreenSeed Ventures LLC</t>
  </si>
  <si>
    <t>Energy Generated  by Project per year (kWh)</t>
  </si>
  <si>
    <t>16 panels at $425 per panel all inclusive. 3.3% Annual depreciation.</t>
  </si>
  <si>
    <t>Year 1, 1-time Pacific Power Rebate</t>
  </si>
  <si>
    <t>Cost to Invest</t>
  </si>
  <si>
    <t>Your cumulative dividend payments + the value of your panels</t>
  </si>
  <si>
    <t>If your lease ended at this time, this is the value of your investment if GreenSeed bought your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</si>
</sst>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_);[Red]\(&quot;$&quot;#,##0.0\)"/>
    <numFmt numFmtId="166" formatCode="0.0000"/>
    <numFmt numFmtId="170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6" fontId="0" fillId="0" borderId="0" xfId="0" applyNumberFormat="1"/>
    <xf numFmtId="6" fontId="2" fillId="0" borderId="0" xfId="0" applyNumberFormat="1" applyFont="1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8" fontId="0" fillId="0" borderId="0" xfId="0" applyNumberFormat="1"/>
    <xf numFmtId="10" fontId="0" fillId="0" borderId="0" xfId="1" applyNumberFormat="1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Font="1" applyAlignment="1">
      <alignment horizontal="left"/>
    </xf>
    <xf numFmtId="6" fontId="3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10" fontId="0" fillId="2" borderId="2" xfId="1" applyNumberFormat="1" applyFont="1" applyFill="1" applyBorder="1"/>
    <xf numFmtId="10" fontId="0" fillId="2" borderId="3" xfId="1" applyNumberFormat="1" applyFont="1" applyFill="1" applyBorder="1"/>
    <xf numFmtId="6" fontId="0" fillId="2" borderId="2" xfId="0" applyNumberFormat="1" applyFill="1" applyBorder="1"/>
    <xf numFmtId="14" fontId="0" fillId="0" borderId="0" xfId="0" applyNumberFormat="1"/>
    <xf numFmtId="170" fontId="6" fillId="0" borderId="0" xfId="2" applyNumberFormat="1" applyFont="1"/>
    <xf numFmtId="0" fontId="0" fillId="3" borderId="4" xfId="0" applyFill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60323</xdr:colOff>
      <xdr:row>32</xdr:row>
      <xdr:rowOff>114300</xdr:rowOff>
    </xdr:from>
    <xdr:to>
      <xdr:col>7</xdr:col>
      <xdr:colOff>57150</xdr:colOff>
      <xdr:row>38</xdr:row>
      <xdr:rowOff>101600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1C0487-6A11-42EC-9989-CA1B5F4CB387}"/>
            </a:ext>
          </a:extLst>
        </xdr:cNvPr>
        <xdr:cNvSpPr/>
      </xdr:nvSpPr>
      <xdr:spPr>
        <a:xfrm>
          <a:off x="60323" y="5905500"/>
          <a:ext cx="4759327" cy="107315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NAV</a:t>
          </a:r>
          <a:r>
            <a:rPr lang="en-US" sz="1100" baseline="0"/>
            <a:t> CAGR is the compounded expected rate of return you will recieve on your investment every year. For example, with a 5 year investment, the estimated CAGR is 4.35%, representing 4.35% compounding growth for each of those 5 years. As a benchmark to a similarly stable investment, see the US Treasury 30 year rate, which currently sits at  ~1.9%. The 1-year rate currently sits at 0.07%.</a:t>
          </a:r>
          <a:endParaRPr lang="en-US" sz="1100"/>
        </a:p>
      </xdr:txBody>
    </xdr:sp>
    <xdr:clientData/>
  </xdr:twoCellAnchor>
  <xdr:twoCellAnchor>
    <xdr:from>
      <xdr:col>6</xdr:col>
      <xdr:colOff>640173</xdr:colOff>
      <xdr:row>31</xdr:row>
      <xdr:rowOff>19029</xdr:rowOff>
    </xdr:from>
    <xdr:to>
      <xdr:col>7</xdr:col>
      <xdr:colOff>343416</xdr:colOff>
      <xdr:row>33</xdr:row>
      <xdr:rowOff>161718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B4F4CCC7-0B9B-40AF-9675-9D30C538BE3F}"/>
            </a:ext>
          </a:extLst>
        </xdr:cNvPr>
        <xdr:cNvSpPr/>
      </xdr:nvSpPr>
      <xdr:spPr>
        <a:xfrm rot="17907120">
          <a:off x="4673362" y="5701340"/>
          <a:ext cx="504639" cy="36046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603248</xdr:colOff>
      <xdr:row>11</xdr:row>
      <xdr:rowOff>123827</xdr:rowOff>
    </xdr:from>
    <xdr:to>
      <xdr:col>19</xdr:col>
      <xdr:colOff>146049</xdr:colOff>
      <xdr:row>14</xdr:row>
      <xdr:rowOff>28576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8BC2950-1A91-4E8D-92F3-5F776A853326}"/>
            </a:ext>
          </a:extLst>
        </xdr:cNvPr>
        <xdr:cNvSpPr/>
      </xdr:nvSpPr>
      <xdr:spPr>
        <a:xfrm>
          <a:off x="4708523" y="2114552"/>
          <a:ext cx="8086726" cy="44767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price per</a:t>
          </a:r>
          <a:r>
            <a:rPr lang="en-US" sz="1100" baseline="0"/>
            <a:t> panel is already reduced to account for the 26% Federal Tax Credit GreenSeed will apply for. In addition, any rebates earned from utility providers or elsewhere will be credited to the investor after 1 year, in a 1-time payment along with their annual dividend.</a:t>
          </a:r>
          <a:endParaRPr lang="en-US" sz="1100"/>
        </a:p>
      </xdr:txBody>
    </xdr:sp>
    <xdr:clientData/>
  </xdr:twoCellAnchor>
  <xdr:twoCellAnchor>
    <xdr:from>
      <xdr:col>6</xdr:col>
      <xdr:colOff>28337</xdr:colOff>
      <xdr:row>12</xdr:row>
      <xdr:rowOff>173665</xdr:rowOff>
    </xdr:from>
    <xdr:to>
      <xdr:col>6</xdr:col>
      <xdr:colOff>532976</xdr:colOff>
      <xdr:row>14</xdr:row>
      <xdr:rowOff>172183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52B4206A-C14E-46BF-A17F-69524C261A6B}"/>
            </a:ext>
          </a:extLst>
        </xdr:cNvPr>
        <xdr:cNvSpPr/>
      </xdr:nvSpPr>
      <xdr:spPr>
        <a:xfrm rot="9766779">
          <a:off x="4133612" y="2345365"/>
          <a:ext cx="504639" cy="36046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B546-63FD-4F0B-90E9-7F658B1E8158}">
  <dimension ref="A1:AK41"/>
  <sheetViews>
    <sheetView tabSelected="1" workbookViewId="0">
      <selection activeCell="G7" sqref="G7"/>
    </sheetView>
  </sheetViews>
  <sheetFormatPr defaultRowHeight="14.5" x14ac:dyDescent="0.35"/>
  <cols>
    <col min="1" max="1" width="9.453125" bestFit="1" customWidth="1"/>
    <col min="3" max="3" width="10.08984375" bestFit="1" customWidth="1"/>
    <col min="4" max="5" width="9.453125" bestFit="1" customWidth="1"/>
    <col min="6" max="6" width="11.7265625" bestFit="1" customWidth="1"/>
    <col min="7" max="32" width="9.453125" bestFit="1" customWidth="1"/>
  </cols>
  <sheetData>
    <row r="1" spans="1:37" x14ac:dyDescent="0.35">
      <c r="A1" t="s">
        <v>16</v>
      </c>
    </row>
    <row r="2" spans="1:37" x14ac:dyDescent="0.35">
      <c r="A2" t="s">
        <v>15</v>
      </c>
    </row>
    <row r="3" spans="1:37" x14ac:dyDescent="0.35">
      <c r="A3" s="20">
        <v>44239</v>
      </c>
    </row>
    <row r="5" spans="1:37" x14ac:dyDescent="0.35">
      <c r="A5" t="s">
        <v>8</v>
      </c>
      <c r="D5" s="22">
        <v>16</v>
      </c>
    </row>
    <row r="6" spans="1:37" x14ac:dyDescent="0.35">
      <c r="A6" t="s">
        <v>2</v>
      </c>
      <c r="D6" s="1">
        <v>3.3333330000000001E-2</v>
      </c>
    </row>
    <row r="7" spans="1:37" x14ac:dyDescent="0.35">
      <c r="A7" t="s">
        <v>1</v>
      </c>
      <c r="D7" s="1">
        <v>0.1</v>
      </c>
    </row>
    <row r="8" spans="1:37" x14ac:dyDescent="0.35">
      <c r="D8" s="1"/>
    </row>
    <row r="9" spans="1:37" x14ac:dyDescent="0.35">
      <c r="A9" t="s">
        <v>3</v>
      </c>
      <c r="F9">
        <v>0</v>
      </c>
      <c r="G9">
        <v>1</v>
      </c>
      <c r="H9">
        <f>G9+1</f>
        <v>2</v>
      </c>
      <c r="I9">
        <f t="shared" ref="I9:AJ9" si="0">H9+1</f>
        <v>3</v>
      </c>
      <c r="J9">
        <f t="shared" si="0"/>
        <v>4</v>
      </c>
      <c r="K9">
        <f t="shared" si="0"/>
        <v>5</v>
      </c>
      <c r="L9">
        <f t="shared" si="0"/>
        <v>6</v>
      </c>
      <c r="M9">
        <f t="shared" si="0"/>
        <v>7</v>
      </c>
      <c r="N9">
        <f t="shared" si="0"/>
        <v>8</v>
      </c>
      <c r="O9">
        <f t="shared" si="0"/>
        <v>9</v>
      </c>
      <c r="P9">
        <f t="shared" si="0"/>
        <v>10</v>
      </c>
      <c r="Q9">
        <f t="shared" si="0"/>
        <v>11</v>
      </c>
      <c r="R9">
        <f t="shared" si="0"/>
        <v>12</v>
      </c>
      <c r="S9">
        <f t="shared" si="0"/>
        <v>13</v>
      </c>
      <c r="T9">
        <f t="shared" si="0"/>
        <v>14</v>
      </c>
      <c r="U9">
        <f t="shared" si="0"/>
        <v>15</v>
      </c>
      <c r="V9">
        <f t="shared" si="0"/>
        <v>16</v>
      </c>
      <c r="W9">
        <f t="shared" si="0"/>
        <v>17</v>
      </c>
      <c r="X9">
        <f t="shared" si="0"/>
        <v>18</v>
      </c>
      <c r="Y9">
        <f t="shared" si="0"/>
        <v>19</v>
      </c>
      <c r="Z9">
        <f t="shared" si="0"/>
        <v>20</v>
      </c>
      <c r="AA9">
        <f t="shared" si="0"/>
        <v>21</v>
      </c>
      <c r="AB9">
        <f t="shared" si="0"/>
        <v>22</v>
      </c>
      <c r="AC9">
        <f t="shared" si="0"/>
        <v>23</v>
      </c>
      <c r="AD9">
        <f t="shared" si="0"/>
        <v>24</v>
      </c>
      <c r="AE9">
        <f t="shared" si="0"/>
        <v>25</v>
      </c>
      <c r="AF9">
        <f t="shared" si="0"/>
        <v>26</v>
      </c>
      <c r="AG9">
        <f t="shared" si="0"/>
        <v>27</v>
      </c>
      <c r="AH9">
        <f t="shared" si="0"/>
        <v>28</v>
      </c>
      <c r="AI9">
        <f t="shared" si="0"/>
        <v>29</v>
      </c>
      <c r="AJ9">
        <f t="shared" si="0"/>
        <v>30</v>
      </c>
      <c r="AK9">
        <v>31</v>
      </c>
    </row>
    <row r="10" spans="1:37" x14ac:dyDescent="0.35">
      <c r="A10" s="10" t="s">
        <v>17</v>
      </c>
      <c r="B10" s="4"/>
      <c r="C10" s="4"/>
      <c r="D10" s="4"/>
      <c r="E10" s="4"/>
      <c r="F10">
        <v>0</v>
      </c>
      <c r="G10" s="9">
        <v>5980</v>
      </c>
      <c r="H10" s="9">
        <v>5950</v>
      </c>
      <c r="I10" s="9">
        <v>5921</v>
      </c>
      <c r="J10" s="9">
        <v>5891</v>
      </c>
      <c r="K10" s="9">
        <v>5861</v>
      </c>
      <c r="L10" s="9">
        <v>5832</v>
      </c>
      <c r="M10" s="9">
        <v>5803</v>
      </c>
      <c r="N10" s="9">
        <v>5774</v>
      </c>
      <c r="O10" s="9">
        <v>5745</v>
      </c>
      <c r="P10" s="9">
        <v>5716</v>
      </c>
      <c r="Q10" s="9">
        <v>5688</v>
      </c>
      <c r="R10" s="9">
        <v>5659</v>
      </c>
      <c r="S10" s="9">
        <v>5631</v>
      </c>
      <c r="T10" s="9">
        <v>5603</v>
      </c>
      <c r="U10" s="9">
        <v>5575</v>
      </c>
      <c r="V10" s="9">
        <v>5547</v>
      </c>
      <c r="W10" s="9">
        <v>5519</v>
      </c>
      <c r="X10" s="9">
        <v>5492</v>
      </c>
      <c r="Y10" s="9">
        <v>5464</v>
      </c>
      <c r="Z10" s="9">
        <v>5437</v>
      </c>
      <c r="AA10" s="9">
        <v>5410</v>
      </c>
      <c r="AB10" s="9">
        <v>5383</v>
      </c>
      <c r="AC10" s="9">
        <v>5356</v>
      </c>
      <c r="AD10" s="9">
        <v>5329</v>
      </c>
      <c r="AE10" s="9">
        <v>5302</v>
      </c>
      <c r="AF10" s="9">
        <v>5276</v>
      </c>
      <c r="AG10" s="9">
        <v>5249</v>
      </c>
      <c r="AH10" s="9">
        <v>5223</v>
      </c>
      <c r="AI10" s="9">
        <v>5197</v>
      </c>
      <c r="AJ10" s="9">
        <v>5171</v>
      </c>
      <c r="AK10" s="9">
        <v>5145</v>
      </c>
    </row>
    <row r="11" spans="1:37" x14ac:dyDescent="0.35">
      <c r="A11" s="11" t="s">
        <v>4</v>
      </c>
      <c r="B11" s="4"/>
      <c r="C11" s="4"/>
      <c r="D11" s="4"/>
      <c r="E11" s="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7" x14ac:dyDescent="0.35">
      <c r="A12" s="11" t="s">
        <v>5</v>
      </c>
      <c r="B12" s="4"/>
      <c r="C12" s="4"/>
      <c r="D12" s="4"/>
      <c r="E12" s="4"/>
    </row>
    <row r="13" spans="1:37" x14ac:dyDescent="0.35">
      <c r="A13" s="11"/>
      <c r="B13" s="4"/>
      <c r="C13" s="4"/>
      <c r="D13" s="4"/>
      <c r="E13" s="4"/>
    </row>
    <row r="14" spans="1:37" x14ac:dyDescent="0.35">
      <c r="A14" t="s">
        <v>20</v>
      </c>
      <c r="B14" s="4"/>
      <c r="C14" s="4"/>
      <c r="D14" s="4"/>
      <c r="E14" s="4"/>
      <c r="F14" s="2">
        <f>8000 * $D$5 /16</f>
        <v>8000</v>
      </c>
    </row>
    <row r="15" spans="1:37" x14ac:dyDescent="0.35">
      <c r="A15" s="13" t="s">
        <v>19</v>
      </c>
      <c r="F15" s="21">
        <f xml:space="preserve"> -1200 * $D$5/16</f>
        <v>-1200</v>
      </c>
    </row>
    <row r="16" spans="1:37" x14ac:dyDescent="0.35">
      <c r="A16" t="s">
        <v>0</v>
      </c>
      <c r="F16" s="2">
        <f>F14+F15</f>
        <v>6800</v>
      </c>
      <c r="G16" s="5">
        <f>$F$16-(($F$16*$D$6)*G9)</f>
        <v>6573.3333560000001</v>
      </c>
      <c r="H16" s="5">
        <f>$F$16-(($F$16*$D$6)*H9)</f>
        <v>6346.6667120000002</v>
      </c>
      <c r="I16" s="5">
        <f>$F$16-(($F$16*$D$6)*I9)</f>
        <v>6120.0000680000003</v>
      </c>
      <c r="J16" s="5">
        <f>$F$16-(($F$16*$D$6)*J9)</f>
        <v>5893.3334240000004</v>
      </c>
      <c r="K16" s="5">
        <f>$F$16-(($F$16*$D$6)*K9)</f>
        <v>5666.6667799999996</v>
      </c>
      <c r="L16" s="5">
        <f>$F$16-(($F$16*$D$6)*L9)</f>
        <v>5440.0001359999997</v>
      </c>
      <c r="M16" s="5">
        <f>$F$16-(($F$16*$D$6)*M9)</f>
        <v>5213.3334919999998</v>
      </c>
      <c r="N16" s="5">
        <f>$F$16-(($F$16*$D$6)*N9)</f>
        <v>4986.6668479999998</v>
      </c>
      <c r="O16" s="5">
        <f>$F$16-(($F$16*$D$6)*O9)</f>
        <v>4760.0002039999999</v>
      </c>
      <c r="P16" s="5">
        <f>$F$16-(($F$16*$D$6)*P9)</f>
        <v>4533.33356</v>
      </c>
      <c r="Q16" s="5">
        <f>$F$16-(($F$16*$D$6)*Q9)</f>
        <v>4306.6669160000001</v>
      </c>
      <c r="R16" s="5">
        <f>$F$16-(($F$16*$D$6)*R9)</f>
        <v>4080.0002719999998</v>
      </c>
      <c r="S16" s="5">
        <f>$F$16-(($F$16*$D$6)*S9)</f>
        <v>3853.3336279999999</v>
      </c>
      <c r="T16" s="5">
        <f>$F$16-(($F$16*$D$6)*T9)</f>
        <v>3626.6669839999995</v>
      </c>
      <c r="U16" s="5">
        <f>$F$16-(($F$16*$D$6)*U9)</f>
        <v>3400.0003399999996</v>
      </c>
      <c r="V16" s="5">
        <f>$F$16-(($F$16*$D$6)*V9)</f>
        <v>3173.3336959999997</v>
      </c>
      <c r="W16" s="5">
        <f>$F$16-(($F$16*$D$6)*W9)</f>
        <v>2946.6670519999998</v>
      </c>
      <c r="X16" s="5">
        <f>$F$16-(($F$16*$D$6)*X9)</f>
        <v>2720.0004079999999</v>
      </c>
      <c r="Y16" s="5">
        <f>$F$16-(($F$16*$D$6)*Y9)</f>
        <v>2493.333764</v>
      </c>
      <c r="Z16" s="5">
        <f>$F$16-(($F$16*$D$6)*Z9)</f>
        <v>2266.6671200000001</v>
      </c>
      <c r="AA16" s="5">
        <f>$F$16-(($F$16*$D$6)*AA9)</f>
        <v>2040.0004759999993</v>
      </c>
      <c r="AB16" s="5">
        <f>$F$16-(($F$16*$D$6)*AB9)</f>
        <v>1813.3338319999993</v>
      </c>
      <c r="AC16" s="5">
        <f>$F$16-(($F$16*$D$6)*AC9)</f>
        <v>1586.6671879999994</v>
      </c>
      <c r="AD16" s="5">
        <f>$F$16-(($F$16*$D$6)*AD9)</f>
        <v>1360.0005439999995</v>
      </c>
      <c r="AE16" s="5">
        <f>$F$16-(($F$16*$D$6)*AE9)</f>
        <v>1133.3338999999996</v>
      </c>
      <c r="AF16" s="5">
        <f>$F$16-(($F$16*$D$6)*AF9)</f>
        <v>906.66725599999972</v>
      </c>
      <c r="AG16" s="5">
        <f>$F$16-(($F$16*$D$6)*AG9)</f>
        <v>680.00061199999982</v>
      </c>
      <c r="AH16" s="5">
        <f>$F$16-(($F$16*$D$6)*AH9)</f>
        <v>453.333967999999</v>
      </c>
      <c r="AI16" s="5">
        <f>$F$16-(($F$16*$D$6)*AI9)</f>
        <v>226.6673239999991</v>
      </c>
      <c r="AJ16" s="5">
        <f>$F$16-(($F$16*$D$6)*AJ9)</f>
        <v>6.7999999919265974E-4</v>
      </c>
    </row>
    <row r="17" spans="1:36" x14ac:dyDescent="0.35">
      <c r="A17" s="12" t="s">
        <v>18</v>
      </c>
      <c r="F17" s="2"/>
      <c r="G17" s="14">
        <v>598</v>
      </c>
      <c r="H17" s="14">
        <v>604</v>
      </c>
      <c r="I17" s="14">
        <v>610</v>
      </c>
      <c r="J17" s="14">
        <v>616</v>
      </c>
      <c r="K17" s="14">
        <v>622</v>
      </c>
      <c r="L17" s="14">
        <v>628</v>
      </c>
      <c r="M17" s="14">
        <v>635</v>
      </c>
      <c r="N17" s="14">
        <v>641</v>
      </c>
      <c r="O17" s="14">
        <v>647</v>
      </c>
      <c r="P17" s="14">
        <v>654</v>
      </c>
      <c r="Q17" s="14">
        <v>660</v>
      </c>
      <c r="R17" s="14">
        <v>667</v>
      </c>
      <c r="S17" s="14">
        <v>673</v>
      </c>
      <c r="T17" s="14">
        <v>680</v>
      </c>
      <c r="U17" s="14">
        <v>687</v>
      </c>
      <c r="V17" s="14">
        <v>694</v>
      </c>
      <c r="W17" s="14">
        <v>700</v>
      </c>
      <c r="X17" s="14">
        <v>707</v>
      </c>
      <c r="Y17" s="14">
        <v>714</v>
      </c>
      <c r="Z17" s="14">
        <v>721</v>
      </c>
      <c r="AA17" s="14">
        <v>729</v>
      </c>
      <c r="AB17" s="14">
        <v>736</v>
      </c>
      <c r="AC17" s="14">
        <v>743</v>
      </c>
      <c r="AD17" s="14">
        <v>751</v>
      </c>
      <c r="AE17" s="14">
        <v>758</v>
      </c>
      <c r="AF17" s="14">
        <v>603</v>
      </c>
      <c r="AG17" s="14">
        <v>609</v>
      </c>
      <c r="AH17" s="14">
        <v>615</v>
      </c>
      <c r="AI17" s="14">
        <v>621</v>
      </c>
      <c r="AJ17" s="14">
        <v>628</v>
      </c>
    </row>
    <row r="18" spans="1:36" x14ac:dyDescent="0.35">
      <c r="A18" t="s">
        <v>9</v>
      </c>
      <c r="G18" s="3">
        <f>G17*$D$5/16</f>
        <v>598</v>
      </c>
      <c r="H18" s="3">
        <f t="shared" ref="H18:AJ18" si="1">H17*$D$5/16</f>
        <v>604</v>
      </c>
      <c r="I18" s="3">
        <f t="shared" si="1"/>
        <v>610</v>
      </c>
      <c r="J18" s="3">
        <f t="shared" si="1"/>
        <v>616</v>
      </c>
      <c r="K18" s="3">
        <f t="shared" si="1"/>
        <v>622</v>
      </c>
      <c r="L18" s="3">
        <f t="shared" si="1"/>
        <v>628</v>
      </c>
      <c r="M18" s="3">
        <f t="shared" si="1"/>
        <v>635</v>
      </c>
      <c r="N18" s="3">
        <f t="shared" si="1"/>
        <v>641</v>
      </c>
      <c r="O18" s="3">
        <f t="shared" si="1"/>
        <v>647</v>
      </c>
      <c r="P18" s="3">
        <f t="shared" si="1"/>
        <v>654</v>
      </c>
      <c r="Q18" s="3">
        <f t="shared" si="1"/>
        <v>660</v>
      </c>
      <c r="R18" s="3">
        <f t="shared" si="1"/>
        <v>667</v>
      </c>
      <c r="S18" s="3">
        <f t="shared" si="1"/>
        <v>673</v>
      </c>
      <c r="T18" s="3">
        <f t="shared" si="1"/>
        <v>680</v>
      </c>
      <c r="U18" s="3">
        <f t="shared" si="1"/>
        <v>687</v>
      </c>
      <c r="V18" s="3">
        <f t="shared" si="1"/>
        <v>694</v>
      </c>
      <c r="W18" s="3">
        <f t="shared" si="1"/>
        <v>700</v>
      </c>
      <c r="X18" s="3">
        <f t="shared" si="1"/>
        <v>707</v>
      </c>
      <c r="Y18" s="3">
        <f t="shared" si="1"/>
        <v>714</v>
      </c>
      <c r="Z18" s="3">
        <f t="shared" si="1"/>
        <v>721</v>
      </c>
      <c r="AA18" s="3">
        <f t="shared" si="1"/>
        <v>729</v>
      </c>
      <c r="AB18" s="3">
        <f t="shared" si="1"/>
        <v>736</v>
      </c>
      <c r="AC18" s="3">
        <f t="shared" si="1"/>
        <v>743</v>
      </c>
      <c r="AD18" s="3">
        <f t="shared" si="1"/>
        <v>751</v>
      </c>
      <c r="AE18" s="3">
        <f t="shared" si="1"/>
        <v>758</v>
      </c>
      <c r="AF18" s="3">
        <f t="shared" si="1"/>
        <v>603</v>
      </c>
      <c r="AG18" s="3">
        <f t="shared" si="1"/>
        <v>609</v>
      </c>
      <c r="AH18" s="3">
        <f t="shared" si="1"/>
        <v>615</v>
      </c>
      <c r="AI18" s="3">
        <f t="shared" si="1"/>
        <v>621</v>
      </c>
      <c r="AJ18" s="3">
        <f t="shared" si="1"/>
        <v>628</v>
      </c>
    </row>
    <row r="19" spans="1:36" x14ac:dyDescent="0.35">
      <c r="A19" s="12" t="s">
        <v>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35">
      <c r="A20" t="s">
        <v>7</v>
      </c>
      <c r="G20" s="3">
        <f>G18*(1-$D$7)</f>
        <v>538.20000000000005</v>
      </c>
      <c r="H20" s="3">
        <f t="shared" ref="H20:AJ20" si="2">H18*(1-$D$7)</f>
        <v>543.6</v>
      </c>
      <c r="I20" s="3">
        <f t="shared" si="2"/>
        <v>549</v>
      </c>
      <c r="J20" s="3">
        <f t="shared" si="2"/>
        <v>554.4</v>
      </c>
      <c r="K20" s="3">
        <f t="shared" si="2"/>
        <v>559.80000000000007</v>
      </c>
      <c r="L20" s="3">
        <f t="shared" si="2"/>
        <v>565.20000000000005</v>
      </c>
      <c r="M20" s="3">
        <f t="shared" si="2"/>
        <v>571.5</v>
      </c>
      <c r="N20" s="3">
        <f t="shared" si="2"/>
        <v>576.9</v>
      </c>
      <c r="O20" s="3">
        <f t="shared" si="2"/>
        <v>582.30000000000007</v>
      </c>
      <c r="P20" s="3">
        <f t="shared" si="2"/>
        <v>588.6</v>
      </c>
      <c r="Q20" s="3">
        <f t="shared" si="2"/>
        <v>594</v>
      </c>
      <c r="R20" s="3">
        <f t="shared" si="2"/>
        <v>600.30000000000007</v>
      </c>
      <c r="S20" s="3">
        <f t="shared" si="2"/>
        <v>605.70000000000005</v>
      </c>
      <c r="T20" s="3">
        <f t="shared" si="2"/>
        <v>612</v>
      </c>
      <c r="U20" s="3">
        <f t="shared" si="2"/>
        <v>618.30000000000007</v>
      </c>
      <c r="V20" s="3">
        <f t="shared" si="2"/>
        <v>624.6</v>
      </c>
      <c r="W20" s="3">
        <f t="shared" si="2"/>
        <v>630</v>
      </c>
      <c r="X20" s="3">
        <f t="shared" si="2"/>
        <v>636.30000000000007</v>
      </c>
      <c r="Y20" s="3">
        <f t="shared" si="2"/>
        <v>642.6</v>
      </c>
      <c r="Z20" s="3">
        <f t="shared" si="2"/>
        <v>648.9</v>
      </c>
      <c r="AA20" s="3">
        <f t="shared" si="2"/>
        <v>656.1</v>
      </c>
      <c r="AB20" s="3">
        <f t="shared" si="2"/>
        <v>662.4</v>
      </c>
      <c r="AC20" s="3">
        <f t="shared" si="2"/>
        <v>668.7</v>
      </c>
      <c r="AD20" s="3">
        <f t="shared" si="2"/>
        <v>675.9</v>
      </c>
      <c r="AE20" s="3">
        <f t="shared" si="2"/>
        <v>682.2</v>
      </c>
      <c r="AF20" s="3">
        <f t="shared" si="2"/>
        <v>542.70000000000005</v>
      </c>
      <c r="AG20" s="3">
        <f t="shared" si="2"/>
        <v>548.1</v>
      </c>
      <c r="AH20" s="3">
        <f t="shared" si="2"/>
        <v>553.5</v>
      </c>
      <c r="AI20" s="3">
        <f t="shared" si="2"/>
        <v>558.9</v>
      </c>
      <c r="AJ20" s="3">
        <f t="shared" si="2"/>
        <v>565.20000000000005</v>
      </c>
    </row>
    <row r="21" spans="1:36" x14ac:dyDescent="0.35">
      <c r="A21" s="12" t="s">
        <v>10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35">
      <c r="A22" t="s">
        <v>12</v>
      </c>
      <c r="G22" s="2">
        <f>SUM($G$20:G20)</f>
        <v>538.20000000000005</v>
      </c>
      <c r="H22" s="2">
        <f>SUM($G$20:H20)</f>
        <v>1081.8000000000002</v>
      </c>
      <c r="I22" s="2">
        <f>SUM($G$20:I20)</f>
        <v>1630.8000000000002</v>
      </c>
      <c r="J22" s="2">
        <f>SUM($G$20:J20)</f>
        <v>2185.2000000000003</v>
      </c>
      <c r="K22" s="2">
        <f>SUM($G$20:K20)</f>
        <v>2745.0000000000005</v>
      </c>
      <c r="L22" s="2">
        <f>SUM($G$20:L20)</f>
        <v>3310.2000000000007</v>
      </c>
      <c r="M22" s="2">
        <f>SUM($G$20:M20)</f>
        <v>3881.7000000000007</v>
      </c>
      <c r="N22" s="2">
        <f>SUM($G$20:N20)</f>
        <v>4458.6000000000004</v>
      </c>
      <c r="O22" s="2">
        <f>SUM($G$20:O20)</f>
        <v>5040.9000000000005</v>
      </c>
      <c r="P22" s="2">
        <f>SUM($G$20:P20)</f>
        <v>5629.5000000000009</v>
      </c>
      <c r="Q22" s="2">
        <f>SUM($G$20:Q20)</f>
        <v>6223.5000000000009</v>
      </c>
      <c r="R22" s="2">
        <f>SUM($G$20:R20)</f>
        <v>6823.8000000000011</v>
      </c>
      <c r="S22" s="2">
        <f>SUM($G$20:S20)</f>
        <v>7429.5000000000009</v>
      </c>
      <c r="T22" s="2">
        <f>SUM($G$20:T20)</f>
        <v>8041.5000000000009</v>
      </c>
      <c r="U22" s="2">
        <f>SUM($G$20:U20)</f>
        <v>8659.8000000000011</v>
      </c>
      <c r="V22" s="2">
        <f>SUM($G$20:V20)</f>
        <v>9284.4000000000015</v>
      </c>
      <c r="W22" s="2">
        <f>SUM($G$20:W20)</f>
        <v>9914.4000000000015</v>
      </c>
      <c r="X22" s="2">
        <f>SUM($G$20:X20)</f>
        <v>10550.7</v>
      </c>
      <c r="Y22" s="2">
        <f>SUM($G$20:Y20)</f>
        <v>11193.300000000001</v>
      </c>
      <c r="Z22" s="2">
        <f>SUM($G$20:Z20)</f>
        <v>11842.2</v>
      </c>
      <c r="AA22" s="2">
        <f>SUM($G$20:AA20)</f>
        <v>12498.300000000001</v>
      </c>
      <c r="AB22" s="2">
        <f>SUM($G$20:AB20)</f>
        <v>13160.7</v>
      </c>
      <c r="AC22" s="2">
        <f>SUM($G$20:AC20)</f>
        <v>13829.400000000001</v>
      </c>
      <c r="AD22" s="2">
        <f>SUM($G$20:AD20)</f>
        <v>14505.300000000001</v>
      </c>
      <c r="AE22" s="2">
        <f>SUM($G$20:AE20)</f>
        <v>15187.500000000002</v>
      </c>
      <c r="AF22" s="2">
        <f>SUM($G$20:AF20)</f>
        <v>15730.200000000003</v>
      </c>
      <c r="AG22" s="2">
        <f>SUM($G$20:AG20)</f>
        <v>16278.300000000003</v>
      </c>
      <c r="AH22" s="2">
        <f>SUM($G$20:AH20)</f>
        <v>16831.800000000003</v>
      </c>
      <c r="AI22" s="2">
        <f>SUM($G$20:AI20)</f>
        <v>17390.700000000004</v>
      </c>
      <c r="AJ22" s="2">
        <f>SUM($G$20:AJ20)</f>
        <v>17955.900000000005</v>
      </c>
    </row>
    <row r="24" spans="1:36" x14ac:dyDescent="0.35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35">
      <c r="A25" s="16" t="s">
        <v>11</v>
      </c>
      <c r="B25" s="16"/>
      <c r="C25" s="16"/>
      <c r="D25" s="16"/>
      <c r="E25" s="16"/>
      <c r="F25" s="19">
        <f>F16+SUM($F$20:F20)</f>
        <v>6800</v>
      </c>
      <c r="G25" s="19">
        <f>G16+SUM($F$20:G20)</f>
        <v>7111.5333559999999</v>
      </c>
      <c r="H25" s="19">
        <f>H16+SUM($F$20:H20)</f>
        <v>7428.4667120000004</v>
      </c>
      <c r="I25" s="19">
        <f>I16+SUM($F$20:I20)</f>
        <v>7750.8000680000005</v>
      </c>
      <c r="J25" s="19">
        <f>J16+SUM($F$20:J20)</f>
        <v>8078.5334240000011</v>
      </c>
      <c r="K25" s="19">
        <f>K16+SUM($F$20:K20)</f>
        <v>8411.6667799999996</v>
      </c>
      <c r="L25" s="19">
        <f>L16+SUM($F$20:L20)</f>
        <v>8750.2001359999995</v>
      </c>
      <c r="M25" s="19">
        <f>M16+SUM($F$20:M20)</f>
        <v>9095.0334920000005</v>
      </c>
      <c r="N25" s="19">
        <f>N16+SUM($F$20:N20)</f>
        <v>9445.2668479999993</v>
      </c>
      <c r="O25" s="19">
        <f>O16+SUM($F$20:O20)</f>
        <v>9800.9002040000014</v>
      </c>
      <c r="P25" s="19">
        <f>P16+SUM($F$20:P20)</f>
        <v>10162.833560000001</v>
      </c>
      <c r="Q25" s="19">
        <f>Q16+SUM($F$20:Q20)</f>
        <v>10530.166916000002</v>
      </c>
      <c r="R25" s="19">
        <f>R16+SUM($F$20:R20)</f>
        <v>10903.800272</v>
      </c>
      <c r="S25" s="19">
        <f>S16+SUM($F$20:S20)</f>
        <v>11282.833628</v>
      </c>
      <c r="T25" s="19">
        <f>T16+SUM($F$20:T20)</f>
        <v>11668.166984</v>
      </c>
      <c r="U25" s="19">
        <f>U16+SUM($F$20:U20)</f>
        <v>12059.800340000002</v>
      </c>
      <c r="V25" s="19">
        <f>V16+SUM($F$20:V20)</f>
        <v>12457.733696000001</v>
      </c>
      <c r="W25" s="19">
        <f>W16+SUM($F$20:W20)</f>
        <v>12861.067052000002</v>
      </c>
      <c r="X25" s="19">
        <f>X16+SUM($F$20:X20)</f>
        <v>13270.700408000001</v>
      </c>
      <c r="Y25" s="19">
        <f>Y16+SUM($F$20:Y20)</f>
        <v>13686.633764000002</v>
      </c>
      <c r="Z25" s="19">
        <f>Z16+SUM($F$20:Z20)</f>
        <v>14108.867120000001</v>
      </c>
      <c r="AA25" s="19">
        <f>AA16+SUM($F$20:AA20)</f>
        <v>14538.300476</v>
      </c>
      <c r="AB25" s="19">
        <f>AB16+SUM($F$20:AB20)</f>
        <v>14974.033832000001</v>
      </c>
      <c r="AC25" s="19">
        <f>AC16+SUM($F$20:AC20)</f>
        <v>15416.067188000001</v>
      </c>
      <c r="AD25" s="19">
        <f>AD16+SUM($F$20:AD20)</f>
        <v>15865.300544000002</v>
      </c>
      <c r="AE25" s="19">
        <f>AE16+SUM($F$20:AE20)</f>
        <v>16320.833900000001</v>
      </c>
      <c r="AF25" s="19">
        <f>AF16+SUM($F$20:AF20)</f>
        <v>16636.867256000001</v>
      </c>
      <c r="AG25" s="19">
        <f>AG16+SUM($F$20:AG20)</f>
        <v>16958.300612000003</v>
      </c>
      <c r="AH25" s="19">
        <f>AH16+SUM($F$20:AH20)</f>
        <v>17285.133968000002</v>
      </c>
      <c r="AI25" s="19">
        <f>AI16+SUM($F$20:AI20)</f>
        <v>17617.367324000003</v>
      </c>
      <c r="AJ25" s="19">
        <f>AJ16+SUM($F$20:AJ20)</f>
        <v>17955.900680000006</v>
      </c>
    </row>
    <row r="26" spans="1:36" x14ac:dyDescent="0.35">
      <c r="A26" s="12" t="s">
        <v>21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35">
      <c r="A27" s="12" t="s">
        <v>22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35">
      <c r="A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30" spans="1:36" x14ac:dyDescent="0.35">
      <c r="A30" t="s">
        <v>13</v>
      </c>
      <c r="G30" s="8">
        <f>(G25-$F$25)/$F$25</f>
        <v>4.5813728823529395E-2</v>
      </c>
      <c r="H30" s="8">
        <f>(H25-$F$25)/$F$25</f>
        <v>9.2421575294117708E-2</v>
      </c>
      <c r="I30" s="8">
        <f>(I25-$F$25)/$F$25</f>
        <v>0.13982353941176479</v>
      </c>
      <c r="J30" s="8">
        <f>(J25-$F$25)/$F$25</f>
        <v>0.18801962117647075</v>
      </c>
      <c r="K30" s="8">
        <f>(K25-$F$25)/$F$25</f>
        <v>0.23700982058823522</v>
      </c>
      <c r="L30" s="8">
        <f>(L25-$F$25)/$F$25</f>
        <v>0.28679413764705874</v>
      </c>
      <c r="M30" s="8">
        <f>(M25-$F$25)/$F$25</f>
        <v>0.33750492529411774</v>
      </c>
      <c r="N30" s="8">
        <f>(N25-$F$25)/$F$25</f>
        <v>0.38900983058823518</v>
      </c>
      <c r="O30" s="8">
        <f>(O25-$F$25)/$F$25</f>
        <v>0.44130885352941196</v>
      </c>
      <c r="P30" s="8">
        <f>(P25-$F$25)/$F$25</f>
        <v>0.49453434705882365</v>
      </c>
      <c r="Q30" s="8">
        <f>(Q25-$F$25)/$F$25</f>
        <v>0.5485539582352944</v>
      </c>
      <c r="R30" s="8">
        <f>(R25-$F$25)/$F$25</f>
        <v>0.60350004000000002</v>
      </c>
      <c r="S30" s="8">
        <f>(S25-$F$25)/$F$25</f>
        <v>0.65924023941176479</v>
      </c>
      <c r="T30" s="8">
        <f>(T25-$F$25)/$F$25</f>
        <v>0.7159069094117646</v>
      </c>
      <c r="U30" s="8">
        <f>(U25-$F$25)/$F$25</f>
        <v>0.77350005000000022</v>
      </c>
      <c r="V30" s="8">
        <f>(V25-$F$25)/$F$25</f>
        <v>0.83201966117647075</v>
      </c>
      <c r="W30" s="8">
        <f>(W25-$F$25)/$F$25</f>
        <v>0.89133339000000034</v>
      </c>
      <c r="X30" s="8">
        <f>(X25-$F$25)/$F$25</f>
        <v>0.95157358941176484</v>
      </c>
      <c r="Y30" s="8">
        <f>(Y25-$F$25)/$F$25</f>
        <v>1.0127402594117649</v>
      </c>
      <c r="Z30" s="8">
        <f>(Z25-$F$25)/$F$25</f>
        <v>1.0748334000000002</v>
      </c>
      <c r="AA30" s="8">
        <f>(AA25-$F$25)/$F$25</f>
        <v>1.1379853641176472</v>
      </c>
      <c r="AB30" s="8">
        <f>(AB25-$F$25)/$F$25</f>
        <v>1.2020637988235297</v>
      </c>
      <c r="AC30" s="8">
        <f>(AC25-$F$25)/$F$25</f>
        <v>1.2670687041176472</v>
      </c>
      <c r="AD30" s="8">
        <f>(AD25-$F$25)/$F$25</f>
        <v>1.3331324329411767</v>
      </c>
      <c r="AE30" s="8">
        <f>(AE25-$F$25)/$F$25</f>
        <v>1.4001226323529414</v>
      </c>
      <c r="AF30" s="8">
        <f>(AF25-$F$25)/$F$25</f>
        <v>1.446598125882353</v>
      </c>
      <c r="AG30" s="8">
        <f>(AG25-$F$25)/$F$25</f>
        <v>1.493867737058824</v>
      </c>
      <c r="AH30" s="8">
        <f>(AH25-$F$25)/$F$25</f>
        <v>1.5419314658823533</v>
      </c>
      <c r="AI30" s="8">
        <f>(AI25-$F$25)/$F$25</f>
        <v>1.5907893123529415</v>
      </c>
      <c r="AJ30" s="8">
        <f>(AJ25-$F$25)/$F$25</f>
        <v>1.6405736294117657</v>
      </c>
    </row>
    <row r="31" spans="1:36" x14ac:dyDescent="0.35">
      <c r="A31" s="15" t="s">
        <v>14</v>
      </c>
      <c r="B31" s="16"/>
      <c r="C31" s="16"/>
      <c r="D31" s="16"/>
      <c r="E31" s="16"/>
      <c r="F31" s="16"/>
      <c r="G31" s="17">
        <f>(G25/$F$25)^(1/G9)-1</f>
        <v>4.5813728823529409E-2</v>
      </c>
      <c r="H31" s="17">
        <f>(H25/$F$25)^(1/H9)-1</f>
        <v>4.5189731720570281E-2</v>
      </c>
      <c r="I31" s="17">
        <f>(I25/$F$25)^(1/I9)-1</f>
        <v>4.4590023900128006E-2</v>
      </c>
      <c r="J31" s="17">
        <f>(J25/$F$25)^(1/J9)-1</f>
        <v>4.4012992427010067E-2</v>
      </c>
      <c r="K31" s="17">
        <f>(K25/$F$25)^(1/K9)-1</f>
        <v>4.345717454100595E-2</v>
      </c>
      <c r="L31" s="17">
        <f>(L25/$F$25)^(1/L9)-1</f>
        <v>4.292123987273877E-2</v>
      </c>
      <c r="M31" s="17">
        <f>(M25/$F$25)^(1/M9)-1</f>
        <v>4.2418711909816498E-2</v>
      </c>
      <c r="N31" s="17">
        <f>(N25/$F$25)^(1/N9)-1</f>
        <v>4.1929093603442436E-2</v>
      </c>
      <c r="O31" s="17">
        <f>(O25/$F$25)^(1/O9)-1</f>
        <v>4.145299369393296E-2</v>
      </c>
      <c r="P31" s="17">
        <f>(P25/$F$25)^(1/P9)-1</f>
        <v>4.0999665678440378E-2</v>
      </c>
      <c r="Q31" s="17">
        <f>(Q25/$F$25)^(1/Q9)-1</f>
        <v>4.055737380046387E-2</v>
      </c>
      <c r="R31" s="17">
        <f>(R25/$F$25)^(1/R9)-1</f>
        <v>4.0133493195734005E-2</v>
      </c>
      <c r="S31" s="17">
        <f>(S25/$F$25)^(1/S9)-1</f>
        <v>3.9719281053236744E-2</v>
      </c>
      <c r="T31" s="17">
        <f>(T25/$F$25)^(1/T9)-1</f>
        <v>3.9320638953070253E-2</v>
      </c>
      <c r="U31" s="17">
        <f>(U25/$F$25)^(1/U9)-1</f>
        <v>3.8935884711187141E-2</v>
      </c>
      <c r="V31" s="17">
        <f>(V25/$F$25)^(1/V9)-1</f>
        <v>3.8563685948752369E-2</v>
      </c>
      <c r="W31" s="17">
        <f>(W25/$F$25)^(1/W9)-1</f>
        <v>3.8198688369051492E-2</v>
      </c>
      <c r="X31" s="17">
        <f>(X25/$F$25)^(1/X9)-1</f>
        <v>3.7844997270974678E-2</v>
      </c>
      <c r="Y31" s="17">
        <f>(Y25/$F$25)^(1/Y9)-1</f>
        <v>3.7501726478537112E-2</v>
      </c>
      <c r="Z31" s="17">
        <f>(Z25/$F$25)^(1/Z9)-1</f>
        <v>3.7168125656378503E-2</v>
      </c>
      <c r="AA31" s="17">
        <f>(AA25/$F$25)^(1/AA9)-1</f>
        <v>3.68466070861595E-2</v>
      </c>
      <c r="AB31" s="17">
        <f>(AB25/$F$25)^(1/AB9)-1</f>
        <v>3.6533104800182681E-2</v>
      </c>
      <c r="AC31" s="17">
        <f>(AC25/$F$25)^(1/AC9)-1</f>
        <v>3.6227195790029754E-2</v>
      </c>
      <c r="AD31" s="17">
        <f>(AD25/$F$25)^(1/AD9)-1</f>
        <v>3.5930948775309224E-2</v>
      </c>
      <c r="AE31" s="17">
        <f>(AE25/$F$25)^(1/AE9)-1</f>
        <v>3.5641242989802313E-2</v>
      </c>
      <c r="AF31" s="17">
        <f>(AF25/$F$25)^(1/AF9)-1</f>
        <v>3.5010407573277336E-2</v>
      </c>
      <c r="AG31" s="17">
        <f>(AG25/$F$25)^(1/AG9)-1</f>
        <v>3.4425017632722765E-2</v>
      </c>
      <c r="AH31" s="17">
        <f>(AH25/$F$25)^(1/AH9)-1</f>
        <v>3.3880006878903357E-2</v>
      </c>
      <c r="AI31" s="17">
        <f>(AI25/$F$25)^(1/AI9)-1</f>
        <v>3.337102293772598E-2</v>
      </c>
      <c r="AJ31" s="18">
        <f>(AJ25/$F$25)^(1/AJ9)-1</f>
        <v>3.2896032862860469E-2</v>
      </c>
    </row>
    <row r="35" spans="6:35" x14ac:dyDescent="0.35">
      <c r="F35" s="7"/>
      <c r="G35" s="7"/>
      <c r="H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6:35" x14ac:dyDescent="0.35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9" spans="6:35" x14ac:dyDescent="0.35">
      <c r="G39" s="2"/>
    </row>
    <row r="41" spans="6:35" x14ac:dyDescent="0.35">
      <c r="H41" s="6"/>
    </row>
  </sheetData>
  <sheetProtection algorithmName="SHA-512" hashValue="Z13En6XIh208x102hAY9LmwgSsDnXvVwbqYyp4RaheRKHJOHsdQk/hnKPwwviWateKsdD462+XOvtqFwKLMmig==" saltValue="qi2p6jkEy5iX9OBolCkhSA==" spinCount="100000" sheet="1" objects="1" scenarios="1"/>
  <protectedRanges>
    <protectedRange sqref="D5" name="Panel Entry"/>
  </protectedRanges>
  <dataValidations count="1">
    <dataValidation type="whole" allowBlank="1" showInputMessage="1" showErrorMessage="1" errorTitle="Outside Range" error="A minimum of 1 and maximium of 16 panels must be entered." promptTitle="Number of Panels" prompt="Choose how many panels you would like to invest in." sqref="D5" xr:uid="{FB65D5A1-403A-48F3-B280-5B6A544D254C}">
      <formula1>1</formula1>
      <formula2>16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244E004D16844BBEFB849F8EB234B9" ma:contentTypeVersion="9" ma:contentTypeDescription="Create a new document." ma:contentTypeScope="" ma:versionID="23a5e4a7f07653abfc0f35bf90692d44">
  <xsd:schema xmlns:xsd="http://www.w3.org/2001/XMLSchema" xmlns:xs="http://www.w3.org/2001/XMLSchema" xmlns:p="http://schemas.microsoft.com/office/2006/metadata/properties" xmlns:ns2="8ee8fbc7-af1e-4f36-abf7-fbcd819e7bf0" targetNamespace="http://schemas.microsoft.com/office/2006/metadata/properties" ma:root="true" ma:fieldsID="a2f64bb520a63b2015a4b84ee14a364c" ns2:_="">
    <xsd:import namespace="8ee8fbc7-af1e-4f36-abf7-fbcd819e7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8fbc7-af1e-4f36-abf7-fbcd819e7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0CD16-70DF-447A-88CE-8C876A726272}"/>
</file>

<file path=customXml/itemProps2.xml><?xml version="1.0" encoding="utf-8"?>
<ds:datastoreItem xmlns:ds="http://schemas.openxmlformats.org/officeDocument/2006/customXml" ds:itemID="{53E11848-E342-4C38-AE1C-5AB55CF0C7A5}"/>
</file>

<file path=customXml/itemProps3.xml><?xml version="1.0" encoding="utf-8"?>
<ds:datastoreItem xmlns:ds="http://schemas.openxmlformats.org/officeDocument/2006/customXml" ds:itemID="{3E475A5C-145A-40EB-9308-5267B5302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 Project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Orden, John (ELS-NYC)</dc:creator>
  <cp:lastModifiedBy>John</cp:lastModifiedBy>
  <dcterms:created xsi:type="dcterms:W3CDTF">2021-01-27T18:21:44Z</dcterms:created>
  <dcterms:modified xsi:type="dcterms:W3CDTF">2021-02-13T03:53:44Z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0x010100EC244E004D16844BBEFB849F8EB234B9</vt:lpwstr>
  </property>
</Properties>
</file>